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852" windowHeight="9156" activeTab="0"/>
  </bookViews>
  <sheets>
    <sheet name="Garage Door Pressures" sheetId="1" r:id="rId1"/>
    <sheet name="Sheet2" sheetId="2" r:id="rId2"/>
    <sheet name="Sheet3" sheetId="3" r:id="rId3"/>
  </sheets>
  <definedNames>
    <definedName name="enclosure">'Sheet2'!$A$9:$A$10</definedName>
    <definedName name="exposure">'Sheet2'!$A$1:$A$3</definedName>
    <definedName name="importance">'Sheet2'!$D$1:$D$2</definedName>
    <definedName name="slope">'Sheet2'!$A$6:$A$7</definedName>
  </definedNames>
  <calcPr fullCalcOnLoad="1"/>
</workbook>
</file>

<file path=xl/sharedStrings.xml><?xml version="1.0" encoding="utf-8"?>
<sst xmlns="http://schemas.openxmlformats.org/spreadsheetml/2006/main" count="64" uniqueCount="51">
  <si>
    <t>Exposure Category</t>
  </si>
  <si>
    <t>Structure Information</t>
  </si>
  <si>
    <t>Building Length</t>
  </si>
  <si>
    <t>Building Width</t>
  </si>
  <si>
    <t>Mean Roof Height</t>
  </si>
  <si>
    <t xml:space="preserve">Basic Wind Speed </t>
  </si>
  <si>
    <t>ft</t>
  </si>
  <si>
    <t>mph</t>
  </si>
  <si>
    <t>B</t>
  </si>
  <si>
    <t>C</t>
  </si>
  <si>
    <t>D</t>
  </si>
  <si>
    <t>exposure</t>
  </si>
  <si>
    <t>Roof Angle</t>
  </si>
  <si>
    <t>≤ 10°</t>
  </si>
  <si>
    <t>&gt; 10°</t>
  </si>
  <si>
    <t>Enclosure Classification</t>
  </si>
  <si>
    <t>Enclosed</t>
  </si>
  <si>
    <t>Partially Enclosed</t>
  </si>
  <si>
    <t>Door Information</t>
  </si>
  <si>
    <t>Door Width</t>
  </si>
  <si>
    <t>Door Height</t>
  </si>
  <si>
    <t>alpha</t>
  </si>
  <si>
    <t>zg</t>
  </si>
  <si>
    <t>kz</t>
  </si>
  <si>
    <t>q</t>
  </si>
  <si>
    <t>gcpi</t>
  </si>
  <si>
    <t>a</t>
  </si>
  <si>
    <t>a1</t>
  </si>
  <si>
    <t>a2</t>
  </si>
  <si>
    <t>a3</t>
  </si>
  <si>
    <t>a4</t>
  </si>
  <si>
    <t>a5</t>
  </si>
  <si>
    <t>a6</t>
  </si>
  <si>
    <t>door area</t>
  </si>
  <si>
    <t>Zone 4 Positive Pressure</t>
  </si>
  <si>
    <t>Zone 5 Positive Pressure</t>
  </si>
  <si>
    <t>Zone 4 Negative Pressure</t>
  </si>
  <si>
    <t>Zone 5 Negative Pressure</t>
  </si>
  <si>
    <t>adjusted for roof pitch</t>
  </si>
  <si>
    <t>Distance From Edge of Door to Corner of Building</t>
  </si>
  <si>
    <t>Net Positive Pressure</t>
  </si>
  <si>
    <t>Net Negative Pressure</t>
  </si>
  <si>
    <t>Door width in end zone</t>
  </si>
  <si>
    <t>Positive Design Pressure</t>
  </si>
  <si>
    <t>Negative Design Pressure</t>
  </si>
  <si>
    <t>psf</t>
  </si>
  <si>
    <t>Pos. Zone 5 Coeff.</t>
  </si>
  <si>
    <t xml:space="preserve">Pos. Zone 4 Coeff. </t>
  </si>
  <si>
    <t xml:space="preserve">Neg. Zone 4 Coeff. </t>
  </si>
  <si>
    <t>Neg. Zone 5 Coeff.</t>
  </si>
  <si>
    <t>Effective Area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</si>
</sst>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
    <numFmt numFmtId="167" formatCode="0.00000"/>
    <numFmt numFmtId="168" formatCode="0.0000"/>
  </numFmts>
  <fonts count="37">
    <font>
      <sz val="10"/>
      <name val="Arial"/>
      <family val="0"/>
    </font>
    <font>
      <b/>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xf>
    <xf numFmtId="0" fontId="1" fillId="0" borderId="0" xfId="0" applyFont="1" applyAlignment="1">
      <alignment/>
    </xf>
    <xf numFmtId="0" fontId="0" fillId="0" borderId="0" xfId="0" applyAlignment="1">
      <alignment horizontal="center"/>
    </xf>
    <xf numFmtId="2" fontId="0" fillId="0" borderId="0" xfId="0" applyNumberFormat="1" applyAlignment="1">
      <alignment/>
    </xf>
    <xf numFmtId="165" fontId="1" fillId="0" borderId="0" xfId="0" applyNumberFormat="1" applyFont="1" applyAlignment="1">
      <alignment/>
    </xf>
    <xf numFmtId="165" fontId="0" fillId="0" borderId="0" xfId="0" applyNumberFormat="1" applyFont="1" applyAlignment="1">
      <alignment/>
    </xf>
    <xf numFmtId="0" fontId="0" fillId="0" borderId="0" xfId="0" applyFont="1" applyAlignment="1">
      <alignment/>
    </xf>
    <xf numFmtId="2" fontId="1" fillId="0" borderId="0" xfId="0" applyNumberFormat="1" applyFont="1" applyAlignment="1">
      <alignment/>
    </xf>
    <xf numFmtId="164" fontId="1" fillId="0" borderId="0" xfId="0" applyNumberFormat="1" applyFont="1" applyAlignment="1">
      <alignment/>
    </xf>
    <xf numFmtId="0" fontId="2" fillId="0" borderId="0" xfId="0" applyFont="1" applyAlignment="1">
      <alignment/>
    </xf>
    <xf numFmtId="0" fontId="2" fillId="0" borderId="10" xfId="0" applyFont="1" applyBorder="1" applyAlignment="1">
      <alignment/>
    </xf>
    <xf numFmtId="164" fontId="2" fillId="0" borderId="11" xfId="0" applyNumberFormat="1" applyFont="1" applyBorder="1" applyAlignment="1">
      <alignment horizontal="right"/>
    </xf>
    <xf numFmtId="0" fontId="0" fillId="33" borderId="0" xfId="0" applyFill="1" applyAlignment="1" applyProtection="1">
      <alignment horizontal="center"/>
      <protection locked="0"/>
    </xf>
    <xf numFmtId="0" fontId="0" fillId="33" borderId="0" xfId="0" applyFill="1" applyAlignment="1" applyProtection="1">
      <alignment horizontal="center" wrapText="1"/>
      <protection locked="0"/>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A1" sqref="A1"/>
    </sheetView>
  </sheetViews>
  <sheetFormatPr defaultColWidth="9.140625" defaultRowHeight="12.75"/>
  <cols>
    <col min="1" max="1" width="29.57421875" style="0" customWidth="1"/>
    <col min="2" max="2" width="9.57421875" style="3" customWidth="1"/>
  </cols>
  <sheetData>
    <row r="1" ht="12.75">
      <c r="A1" s="2"/>
    </row>
    <row r="2" spans="1:3" ht="12.75">
      <c r="A2" t="s">
        <v>5</v>
      </c>
      <c r="B2" s="13">
        <v>160</v>
      </c>
      <c r="C2" t="s">
        <v>7</v>
      </c>
    </row>
    <row r="3" spans="1:2" ht="12.75">
      <c r="A3" t="s">
        <v>0</v>
      </c>
      <c r="B3" s="13" t="s">
        <v>8</v>
      </c>
    </row>
    <row r="5" ht="12.75">
      <c r="A5" s="2" t="s">
        <v>1</v>
      </c>
    </row>
    <row r="6" spans="1:3" ht="12.75">
      <c r="A6" t="s">
        <v>2</v>
      </c>
      <c r="B6" s="13">
        <v>60</v>
      </c>
      <c r="C6" t="s">
        <v>6</v>
      </c>
    </row>
    <row r="7" spans="1:3" ht="12.75">
      <c r="A7" t="s">
        <v>3</v>
      </c>
      <c r="B7" s="13">
        <v>40</v>
      </c>
      <c r="C7" t="s">
        <v>6</v>
      </c>
    </row>
    <row r="8" spans="1:3" ht="12.75">
      <c r="A8" s="1" t="s">
        <v>4</v>
      </c>
      <c r="B8" s="13">
        <v>30</v>
      </c>
      <c r="C8" t="s">
        <v>6</v>
      </c>
    </row>
    <row r="9" spans="1:2" ht="12.75">
      <c r="A9" t="s">
        <v>12</v>
      </c>
      <c r="B9" s="13" t="s">
        <v>14</v>
      </c>
    </row>
    <row r="10" spans="1:2" ht="12.75">
      <c r="A10" t="s">
        <v>15</v>
      </c>
      <c r="B10" s="14" t="s">
        <v>16</v>
      </c>
    </row>
    <row r="12" ht="12.75">
      <c r="A12" s="2" t="s">
        <v>18</v>
      </c>
    </row>
    <row r="13" spans="1:3" ht="12.75">
      <c r="A13" t="s">
        <v>19</v>
      </c>
      <c r="B13" s="13">
        <v>16</v>
      </c>
      <c r="C13" t="s">
        <v>6</v>
      </c>
    </row>
    <row r="14" spans="1:3" ht="12.75">
      <c r="A14" t="s">
        <v>20</v>
      </c>
      <c r="B14" s="13">
        <v>7</v>
      </c>
      <c r="C14" t="s">
        <v>6</v>
      </c>
    </row>
    <row r="15" spans="1:3" ht="12.75">
      <c r="A15" s="15" t="s">
        <v>39</v>
      </c>
      <c r="B15" s="13">
        <v>2</v>
      </c>
      <c r="C15" t="s">
        <v>6</v>
      </c>
    </row>
    <row r="16" ht="12.75">
      <c r="A16" s="15"/>
    </row>
    <row r="19" ht="13.5" thickBot="1">
      <c r="A19" s="2"/>
    </row>
    <row r="20" spans="1:3" ht="15.75" thickBot="1">
      <c r="A20" s="10" t="s">
        <v>43</v>
      </c>
      <c r="B20" s="12">
        <f>Sheet2!B56</f>
        <v>23.273091313933413</v>
      </c>
      <c r="C20" s="11" t="s">
        <v>45</v>
      </c>
    </row>
    <row r="21" spans="1:3" ht="15.75" thickBot="1">
      <c r="A21" s="10" t="s">
        <v>44</v>
      </c>
      <c r="B21" s="12">
        <f>Sheet2!B57</f>
        <v>-25.948264208175097</v>
      </c>
      <c r="C21" s="11" t="s">
        <v>45</v>
      </c>
    </row>
  </sheetData>
  <sheetProtection/>
  <mergeCells count="1">
    <mergeCell ref="A15:A16"/>
  </mergeCells>
  <dataValidations count="4">
    <dataValidation type="list" allowBlank="1" showInputMessage="1" showErrorMessage="1" promptTitle="Exposure Category" prompt="Exposure B: Urban and suburban areas, and wooded areas&#10;&#10;Exposure C: Flat open country, and grasslands&#10;&#10;Exposure D: Flat unobstructed areas, and water surfaces" errorTitle="Invalid Entry" error="Please select one of the options in the list provided.  " sqref="B3">
      <formula1>exposure</formula1>
    </dataValidation>
    <dataValidation allowBlank="1" showInputMessage="1" showErrorMessage="1" promptTitle="Mean Roof Height (60ft Max)" prompt="The average of the roof eave height and the height of the highest point on the roof surface, except the eave height shall be used for roof slopes less than 10 degrees or 2.1:12" sqref="B8"/>
    <dataValidation type="list" allowBlank="1" showInputMessage="1" showErrorMessage="1" promptTitle="Roof Angle" prompt="Less than or equal to 10 degrees:  Includes all roof pitches less than or equal to 2.1:12 (essentially a flat roof)&#10;&#10;Greater than 10 degrees:  Includes all roof pitches greater than 2.1:12&#10;" errorTitle="Invalid Entry" error="Please select one of the options in the list provided.  " sqref="B9">
      <formula1>slope</formula1>
    </dataValidation>
    <dataValidation type="list" allowBlank="1" showInputMessage="1" showErrorMessage="1" promptTitle="Enclosure Classification" prompt="Applicable in wind-borne debris regions only.  Select ENCLOSED if not located within a wind-borne debris region." sqref="B10">
      <formula1>enclosure</formula1>
    </dataValidation>
  </dataValidation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F57"/>
  <sheetViews>
    <sheetView zoomScalePageLayoutView="0" workbookViewId="0" topLeftCell="A37">
      <selection activeCell="A1" sqref="A1:H57"/>
    </sheetView>
  </sheetViews>
  <sheetFormatPr defaultColWidth="9.140625" defaultRowHeight="12.75"/>
  <cols>
    <col min="1" max="1" width="33.421875" style="0" customWidth="1"/>
  </cols>
  <sheetData>
    <row r="1" spans="1:4" ht="12.75">
      <c r="A1" t="s">
        <v>8</v>
      </c>
      <c r="D1" s="4">
        <v>1</v>
      </c>
    </row>
    <row r="2" spans="1:4" ht="12.75">
      <c r="A2" t="s">
        <v>9</v>
      </c>
      <c r="D2">
        <v>1.15</v>
      </c>
    </row>
    <row r="3" ht="12.75">
      <c r="A3" t="s">
        <v>10</v>
      </c>
    </row>
    <row r="6" ht="12.75">
      <c r="A6" t="s">
        <v>13</v>
      </c>
    </row>
    <row r="7" ht="12.75">
      <c r="A7" t="s">
        <v>14</v>
      </c>
    </row>
    <row r="9" ht="12.75">
      <c r="A9" t="s">
        <v>16</v>
      </c>
    </row>
    <row r="10" ht="12.75">
      <c r="A10" t="s">
        <v>17</v>
      </c>
    </row>
    <row r="15" spans="1:4" ht="12.75">
      <c r="A15" t="s">
        <v>11</v>
      </c>
      <c r="B15" t="s">
        <v>21</v>
      </c>
      <c r="C15" t="s">
        <v>22</v>
      </c>
      <c r="D15" t="s">
        <v>23</v>
      </c>
    </row>
    <row r="16" spans="1:4" ht="12.75">
      <c r="A16" t="s">
        <v>8</v>
      </c>
      <c r="B16">
        <v>7</v>
      </c>
      <c r="C16">
        <v>1200</v>
      </c>
      <c r="D16">
        <f>MAX(2.01*(('Garage Door Pressures'!B8/C16)^(2/B16)),0.57)</f>
        <v>0.7005911248354256</v>
      </c>
    </row>
    <row r="17" spans="1:4" ht="12.75">
      <c r="A17" t="s">
        <v>9</v>
      </c>
      <c r="B17">
        <v>9.5</v>
      </c>
      <c r="C17">
        <v>900</v>
      </c>
      <c r="D17">
        <f>MAX(2.01*(('Garage Door Pressures'!B8/C17)^(2/B17)),0.85)</f>
        <v>0.9822525426364028</v>
      </c>
    </row>
    <row r="18" spans="1:4" ht="12.75">
      <c r="A18" t="s">
        <v>10</v>
      </c>
      <c r="B18">
        <v>11.5</v>
      </c>
      <c r="C18">
        <v>700</v>
      </c>
      <c r="D18">
        <f>MAX(2.01*(('Garage Door Pressures'!B8/C18)^(2/B18)),1.03)</f>
        <v>1.1622165386761087</v>
      </c>
    </row>
    <row r="20" spans="1:6" ht="12.75">
      <c r="A20" t="s">
        <v>23</v>
      </c>
      <c r="B20" s="7">
        <f>IF('Garage Door Pressures'!B3="B",D16,IF('Garage Door Pressures'!B3="C",D17,D18))</f>
        <v>0.7005911248354256</v>
      </c>
      <c r="C20">
        <f>B20*100</f>
        <v>70.05911248354256</v>
      </c>
      <c r="D20">
        <f>INT(C20)</f>
        <v>70</v>
      </c>
      <c r="E20" s="2">
        <f>D20/100</f>
        <v>0.7</v>
      </c>
      <c r="F20" s="2"/>
    </row>
    <row r="22" spans="1:2" ht="12.75">
      <c r="A22" t="s">
        <v>24</v>
      </c>
      <c r="B22" s="2">
        <f>0.6*0.00256*E20*0.85*('Garage Door Pressures'!B2)^2</f>
        <v>23.396351999999997</v>
      </c>
    </row>
    <row r="24" spans="1:2" ht="12.75">
      <c r="A24" t="s">
        <v>25</v>
      </c>
      <c r="B24" s="2">
        <f>IF('Garage Door Pressures'!B10="Enclosed",0.18,0.55)</f>
        <v>0.18</v>
      </c>
    </row>
    <row r="26" spans="1:2" ht="12.75">
      <c r="A26" t="s">
        <v>27</v>
      </c>
      <c r="B26">
        <f>0.1*MIN('Garage Door Pressures'!B6,'Garage Door Pressures'!B7)</f>
        <v>4</v>
      </c>
    </row>
    <row r="27" spans="1:5" ht="12.75">
      <c r="A27" t="s">
        <v>28</v>
      </c>
      <c r="B27">
        <f>0.4*'Garage Door Pressures'!B8</f>
        <v>12</v>
      </c>
      <c r="D27" t="s">
        <v>31</v>
      </c>
      <c r="E27">
        <f>MIN(B26,B27)</f>
        <v>4</v>
      </c>
    </row>
    <row r="28" spans="1:2" ht="12.75">
      <c r="A28" t="s">
        <v>29</v>
      </c>
      <c r="B28">
        <f>0.04*MIN('Garage Door Pressures'!B6,'Garage Door Pressures'!B7)</f>
        <v>1.6</v>
      </c>
    </row>
    <row r="29" spans="1:5" ht="12.75">
      <c r="A29" t="s">
        <v>30</v>
      </c>
      <c r="B29">
        <v>3</v>
      </c>
      <c r="D29" t="s">
        <v>32</v>
      </c>
      <c r="E29">
        <f>MAX(B28,B29)</f>
        <v>3</v>
      </c>
    </row>
    <row r="31" spans="1:2" ht="12.75">
      <c r="A31" t="s">
        <v>26</v>
      </c>
      <c r="B31" s="2">
        <f>MAX(E27,E29)</f>
        <v>4</v>
      </c>
    </row>
    <row r="32" spans="1:2" ht="12.75">
      <c r="A32" t="s">
        <v>33</v>
      </c>
      <c r="B32" s="2">
        <f>'Garage Door Pressures'!B13*'Garage Door Pressures'!B14</f>
        <v>112</v>
      </c>
    </row>
    <row r="33" spans="1:2" ht="12.75">
      <c r="A33" t="s">
        <v>50</v>
      </c>
      <c r="B33" s="2">
        <f>IF(B32&gt;200,MAX(200,'Garage Door Pressures'!B13^2/3),IF(AND('Garage Door Pressures'!B13&lt;=20,'Garage Door Pressures'!B14&lt;=10),B32,IF(AND('Garage Door Pressures'!B13&gt;20,'Garage Door Pressures'!B14&lt;=10),20*'Garage Door Pressures'!B14,IF(AND('Garage Door Pressures'!B13&lt;=20,'Garage Door Pressures'!B14&gt;10),'Garage Door Pressures'!B13*10))))</f>
        <v>112</v>
      </c>
    </row>
    <row r="34" ht="12.75">
      <c r="B34" s="2"/>
    </row>
    <row r="35" ht="12.75">
      <c r="B35" s="2"/>
    </row>
    <row r="36" ht="12.75">
      <c r="B36" s="2"/>
    </row>
    <row r="37" ht="12.75">
      <c r="D37" t="s">
        <v>38</v>
      </c>
    </row>
    <row r="38" spans="1:6" ht="12.75">
      <c r="A38" t="s">
        <v>47</v>
      </c>
      <c r="B38" s="6">
        <f>(1-0.3*(LOG(B33)-LOG(10))/(LOG(500)-LOG(10)))</f>
        <v>0.8147316279877059</v>
      </c>
      <c r="D38" s="6">
        <f>IF('Garage Door Pressures'!B9="≤ 10°",B38*0.9,B38)</f>
        <v>0.8147316279877059</v>
      </c>
      <c r="F38" s="5">
        <f>D38+B24</f>
        <v>0.9947316279877059</v>
      </c>
    </row>
    <row r="39" spans="1:6" ht="12.75">
      <c r="A39" t="s">
        <v>46</v>
      </c>
      <c r="B39" s="6">
        <f>(1-0.3*(LOG(B33)-LOG(10))/(LOG(500)-LOG(10)))</f>
        <v>0.8147316279877059</v>
      </c>
      <c r="D39" s="6">
        <f>IF('Garage Door Pressures'!B9="≤ 10°",B39*0.9,B39)</f>
        <v>0.8147316279877059</v>
      </c>
      <c r="F39" s="5">
        <f>D39+B24</f>
        <v>0.9947316279877059</v>
      </c>
    </row>
    <row r="40" spans="2:6" ht="12.75">
      <c r="B40" s="7"/>
      <c r="D40" s="6"/>
      <c r="F40" s="2"/>
    </row>
    <row r="41" spans="1:6" ht="12.75">
      <c r="A41" t="s">
        <v>48</v>
      </c>
      <c r="B41" s="6">
        <f>-(1.1-0.3*(LOG(B33)-LOG(10))/(LOG(500)-LOG(10)))</f>
        <v>-0.914731627987706</v>
      </c>
      <c r="D41" s="6">
        <f>IF('Garage Door Pressures'!B9="≤ 10°",B41*0.9,B41)</f>
        <v>-0.914731627987706</v>
      </c>
      <c r="F41" s="5">
        <f>D41-B24</f>
        <v>-1.094731627987706</v>
      </c>
    </row>
    <row r="42" spans="1:6" ht="12.75">
      <c r="A42" t="s">
        <v>49</v>
      </c>
      <c r="B42" s="6">
        <f>-(1.4-0.6*(LOG(B33)-LOG(10))/(LOG(500)-LOG(10)))</f>
        <v>-1.0294632559754118</v>
      </c>
      <c r="D42" s="6">
        <f>IF('Garage Door Pressures'!B9="≤ 10°",B42*0.9,B42)</f>
        <v>-1.0294632559754118</v>
      </c>
      <c r="F42" s="5">
        <f>D42-B24</f>
        <v>-1.2094632559754117</v>
      </c>
    </row>
    <row r="43" ht="12.75">
      <c r="B43" s="6"/>
    </row>
    <row r="44" ht="12.75">
      <c r="B44" s="6"/>
    </row>
    <row r="45" spans="1:2" ht="12.75">
      <c r="A45" t="s">
        <v>42</v>
      </c>
      <c r="B45" s="9">
        <f>MIN((B31-'Garage Door Pressures'!B15),'Garage Door Pressures'!B13)</f>
        <v>2</v>
      </c>
    </row>
    <row r="46" ht="12.75">
      <c r="B46" s="6"/>
    </row>
    <row r="49" spans="1:2" ht="12.75">
      <c r="A49" t="s">
        <v>34</v>
      </c>
      <c r="B49" s="4">
        <f>B22*F38</f>
        <v>23.273091313933413</v>
      </c>
    </row>
    <row r="50" spans="1:2" ht="12.75">
      <c r="A50" t="s">
        <v>35</v>
      </c>
      <c r="B50" s="4">
        <f>B22*F39</f>
        <v>23.273091313933413</v>
      </c>
    </row>
    <row r="51" ht="12.75">
      <c r="B51" s="4"/>
    </row>
    <row r="52" spans="1:2" ht="12.75">
      <c r="A52" t="s">
        <v>36</v>
      </c>
      <c r="B52" s="4">
        <f>B22*F41</f>
        <v>-25.612726513933417</v>
      </c>
    </row>
    <row r="53" spans="1:2" ht="12.75">
      <c r="A53" t="s">
        <v>37</v>
      </c>
      <c r="B53" s="4">
        <f>B22*F42</f>
        <v>-28.297028067866833</v>
      </c>
    </row>
    <row r="56" spans="1:2" ht="12.75">
      <c r="A56" t="s">
        <v>40</v>
      </c>
      <c r="B56" s="8">
        <f>B49</f>
        <v>23.273091313933413</v>
      </c>
    </row>
    <row r="57" spans="1:2" ht="12.75">
      <c r="A57" t="s">
        <v>41</v>
      </c>
      <c r="B57" s="8">
        <f>IF(B45&gt;0,((('Garage Door Pressures'!B13-Sheet2!B45)*B52)+(B53*B45))/'Garage Door Pressures'!B13,B52)</f>
        <v>-25.948264208175097</v>
      </c>
    </row>
  </sheetData>
  <sheetProtection/>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Wayne Dalton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Wayne Dalton</dc:creator>
  <cp:keywords/>
  <dc:description/>
  <cp:lastModifiedBy>Bethany Morehouse</cp:lastModifiedBy>
  <cp:lastPrinted>2006-10-18T19:40:33Z</cp:lastPrinted>
  <dcterms:created xsi:type="dcterms:W3CDTF">2004-03-24T15:43:03Z</dcterms:created>
  <dcterms:modified xsi:type="dcterms:W3CDTF">2020-08-03T13:34:27Z</dcterms:modified>
  <cp:category/>
  <cp:version/>
  <cp:contentType/>
  <cp:contentStatus/>
</cp:coreProperties>
</file>